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1600" windowHeight="9735" tabRatio="500" activeTab="1"/>
  </bookViews>
  <sheets>
    <sheet name="calcoli" sheetId="1" r:id="rId1"/>
    <sheet name="Foglio1" sheetId="2" r:id="rId2"/>
  </sheets>
  <definedNames>
    <definedName name="_xlnm.Print_Area" localSheetId="0">calcoli!$A$1:$R$62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1" l="1"/>
  <c r="H5" i="1"/>
  <c r="H7" i="1"/>
  <c r="E2" i="1"/>
  <c r="E3" i="1"/>
  <c r="H3" i="1"/>
  <c r="H4" i="1"/>
  <c r="H8" i="1"/>
  <c r="H32" i="1"/>
  <c r="H34" i="1"/>
  <c r="J32" i="1"/>
  <c r="E35" i="1"/>
  <c r="K34" i="1"/>
  <c r="G35" i="1"/>
  <c r="G36" i="1"/>
  <c r="F38" i="1"/>
  <c r="G38" i="1"/>
  <c r="H35" i="1"/>
  <c r="H36" i="1"/>
  <c r="H38" i="1"/>
  <c r="I35" i="1"/>
  <c r="I36" i="1"/>
  <c r="I38" i="1"/>
  <c r="J35" i="1"/>
  <c r="J36" i="1"/>
  <c r="J38" i="1"/>
  <c r="K35" i="1"/>
  <c r="K36" i="1"/>
  <c r="K38" i="1"/>
  <c r="L35" i="1"/>
  <c r="L36" i="1"/>
  <c r="L38" i="1"/>
  <c r="M35" i="1"/>
  <c r="M36" i="1"/>
  <c r="M38" i="1"/>
  <c r="N35" i="1"/>
  <c r="N36" i="1"/>
  <c r="N38" i="1"/>
  <c r="E38" i="1"/>
  <c r="H41" i="2"/>
  <c r="H43" i="2"/>
  <c r="E6" i="1"/>
  <c r="E7" i="1"/>
  <c r="E8" i="1"/>
  <c r="H22" i="1"/>
  <c r="H24" i="1"/>
  <c r="J22" i="1"/>
  <c r="K24" i="1"/>
  <c r="G25" i="1"/>
  <c r="G26" i="1"/>
  <c r="G28" i="1"/>
  <c r="H25" i="1"/>
  <c r="H26" i="1"/>
  <c r="H28" i="1"/>
  <c r="I25" i="1"/>
  <c r="I26" i="1"/>
  <c r="I28" i="1"/>
  <c r="J25" i="1"/>
  <c r="J26" i="1"/>
  <c r="J28" i="1"/>
  <c r="K25" i="1"/>
  <c r="K26" i="1"/>
  <c r="K28" i="1"/>
  <c r="L25" i="1"/>
  <c r="L26" i="1"/>
  <c r="L28" i="1"/>
  <c r="M25" i="1"/>
  <c r="M26" i="1"/>
  <c r="M28" i="1"/>
  <c r="N25" i="1"/>
  <c r="N26" i="1"/>
  <c r="N28" i="1"/>
  <c r="E28" i="1"/>
  <c r="H33" i="2"/>
  <c r="H35" i="2"/>
  <c r="H55" i="2"/>
  <c r="H58" i="2"/>
  <c r="E48" i="1"/>
  <c r="E49" i="1"/>
  <c r="H52" i="2"/>
  <c r="E26" i="1"/>
  <c r="H31" i="2"/>
  <c r="H51" i="2"/>
  <c r="E36" i="1"/>
  <c r="E44" i="1"/>
  <c r="E45" i="1"/>
  <c r="H48" i="2"/>
  <c r="H47" i="2"/>
  <c r="H22" i="2"/>
  <c r="H39" i="2"/>
  <c r="E18" i="2"/>
  <c r="H18" i="2"/>
  <c r="H16" i="2"/>
  <c r="D48" i="1"/>
  <c r="O35" i="1"/>
  <c r="O36" i="1"/>
  <c r="O33" i="1"/>
  <c r="N33" i="1"/>
  <c r="M33" i="1"/>
  <c r="L33" i="1"/>
  <c r="K33" i="1"/>
  <c r="J33" i="1"/>
  <c r="I33" i="1"/>
  <c r="H33" i="1"/>
  <c r="G33" i="1"/>
  <c r="O25" i="1"/>
  <c r="O23" i="1"/>
  <c r="N23" i="1"/>
  <c r="M23" i="1"/>
  <c r="L23" i="1"/>
  <c r="K23" i="1"/>
  <c r="J23" i="1"/>
  <c r="I23" i="1"/>
  <c r="H23" i="1"/>
  <c r="G23" i="1"/>
  <c r="E18" i="1"/>
  <c r="H9" i="1"/>
  <c r="E9" i="1"/>
  <c r="H2" i="1"/>
</calcChain>
</file>

<file path=xl/sharedStrings.xml><?xml version="1.0" encoding="utf-8"?>
<sst xmlns="http://schemas.openxmlformats.org/spreadsheetml/2006/main" count="96" uniqueCount="61">
  <si>
    <t>Ambiente</t>
  </si>
  <si>
    <t>Superficie</t>
  </si>
  <si>
    <t>m2</t>
  </si>
  <si>
    <t>Volume</t>
  </si>
  <si>
    <t>m3</t>
  </si>
  <si>
    <t>Coefficiente di dispersione</t>
  </si>
  <si>
    <t>W/m3K</t>
  </si>
  <si>
    <t>Temperatura atmosferica min</t>
  </si>
  <si>
    <t>Temperatura interna</t>
  </si>
  <si>
    <t>°C</t>
  </si>
  <si>
    <t>Differenza di temperatura</t>
  </si>
  <si>
    <t>K</t>
  </si>
  <si>
    <t>Potenza necessaria ACR</t>
  </si>
  <si>
    <t>kW</t>
  </si>
  <si>
    <t>Potanza necessaria ACR effettiva</t>
  </si>
  <si>
    <t>Meteo</t>
  </si>
  <si>
    <t>Temperatura atmosferica Tatm [°C]</t>
  </si>
  <si>
    <t>(valori medi stazione Locarno Monti dal 2006 al 2010)</t>
  </si>
  <si>
    <t>-4 -3 -2</t>
  </si>
  <si>
    <t>-1 0 1</t>
  </si>
  <si>
    <t>2 3 4</t>
  </si>
  <si>
    <t xml:space="preserve">5 6 7 </t>
  </si>
  <si>
    <t>8 9 10</t>
  </si>
  <si>
    <t>11 12 13</t>
  </si>
  <si>
    <t xml:space="preserve"> 14 15 16</t>
  </si>
  <si>
    <t>17 18 19</t>
  </si>
  <si>
    <t>20 21 22</t>
  </si>
  <si>
    <t>23 24 25</t>
  </si>
  <si>
    <t>26 27 28</t>
  </si>
  <si>
    <t>29 30 31</t>
  </si>
  <si>
    <t>N° ore in cui la media corrisponde alla Tatm 24 ore</t>
  </si>
  <si>
    <t>6 mesi invernali</t>
  </si>
  <si>
    <t>ore</t>
  </si>
  <si>
    <t>giorni</t>
  </si>
  <si>
    <t>Ambiente 1</t>
  </si>
  <si>
    <t>Fabbisogno stabile [kW]</t>
  </si>
  <si>
    <t>Curve lineari y = m*x + n</t>
  </si>
  <si>
    <t>m</t>
  </si>
  <si>
    <t>n</t>
  </si>
  <si>
    <t>Fabbisogno reale con inerzia stabile [kW]</t>
  </si>
  <si>
    <t>Riscaldamento Elettrico Integrato (REI) [kWh]</t>
  </si>
  <si>
    <t>Calcolo di consumo utilizzando il COP</t>
  </si>
  <si>
    <t>Ambiente 2</t>
  </si>
  <si>
    <t>Differenze tra ambienti</t>
  </si>
  <si>
    <t>Differrenza con Riscaldamento Elettrico Integrato (REI)</t>
  </si>
  <si>
    <t>kWh</t>
  </si>
  <si>
    <t>Differenza con TP - calcolo di consumo utilizzando il COP</t>
  </si>
  <si>
    <t xml:space="preserve">superficie stabile </t>
  </si>
  <si>
    <t xml:space="preserve">volume stabile </t>
  </si>
  <si>
    <t xml:space="preserve">temperatura interna </t>
  </si>
  <si>
    <t>ambiente 1</t>
  </si>
  <si>
    <t>ambiente 2</t>
  </si>
  <si>
    <t>KWh</t>
  </si>
  <si>
    <t xml:space="preserve">tariffa al KWh della corrente </t>
  </si>
  <si>
    <t>costo energia elettrica con il COP</t>
  </si>
  <si>
    <t>FR</t>
  </si>
  <si>
    <t xml:space="preserve">risparmio in sei mesi </t>
  </si>
  <si>
    <t xml:space="preserve">modificabile </t>
  </si>
  <si>
    <t>modificabile</t>
  </si>
  <si>
    <t xml:space="preserve">risparmio per ogni grado </t>
  </si>
  <si>
    <t>FR/°C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</si>
</sst>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55"/>
      <name val="Arial"/>
    </font>
    <font>
      <u/>
      <sz val="10"/>
      <color theme="10"/>
      <name val="Arial"/>
    </font>
    <font>
      <u/>
      <sz val="10"/>
      <color theme="11"/>
      <name val="Arial"/>
    </font>
    <font>
      <sz val="16"/>
      <name val="Arial"/>
      <charset val="204"/>
    </font>
    <font>
      <sz val="12"/>
      <name val="Arial"/>
      <charset val="204"/>
    </font>
    <font>
      <sz val="10"/>
      <color rgb="FF008000"/>
      <name val="Arial"/>
      <charset val="204"/>
    </font>
    <font>
      <sz val="10"/>
      <color rgb="FF660066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1" fontId="3" fillId="2" borderId="0" xfId="0" applyNumberFormat="1" applyFont="1" applyFill="1" applyAlignment="1"/>
    <xf numFmtId="1" fontId="3" fillId="0" borderId="0" xfId="0" applyNumberFormat="1" applyFont="1" applyFill="1" applyAlignment="1"/>
    <xf numFmtId="1" fontId="3" fillId="2" borderId="0" xfId="0" applyNumberFormat="1" applyFont="1" applyFill="1"/>
    <xf numFmtId="0" fontId="3" fillId="2" borderId="0" xfId="0" applyFont="1" applyFill="1"/>
    <xf numFmtId="0" fontId="2" fillId="0" borderId="0" xfId="0" applyFont="1" applyAlignment="1"/>
    <xf numFmtId="0" fontId="3" fillId="0" borderId="0" xfId="0" applyFont="1" applyAlignment="1"/>
    <xf numFmtId="0" fontId="3" fillId="2" borderId="0" xfId="0" applyFont="1" applyFill="1" applyAlignment="1"/>
    <xf numFmtId="0" fontId="0" fillId="0" borderId="0" xfId="0" applyAlignment="1"/>
    <xf numFmtId="0" fontId="3" fillId="2" borderId="1" xfId="0" applyFont="1" applyFill="1" applyBorder="1"/>
    <xf numFmtId="0" fontId="3" fillId="0" borderId="2" xfId="0" applyFont="1" applyBorder="1"/>
    <xf numFmtId="0" fontId="0" fillId="0" borderId="2" xfId="0" applyBorder="1"/>
    <xf numFmtId="1" fontId="3" fillId="2" borderId="2" xfId="0" applyNumberFormat="1" applyFont="1" applyFill="1" applyBorder="1" applyAlignment="1"/>
    <xf numFmtId="0" fontId="3" fillId="0" borderId="3" xfId="0" applyFont="1" applyBorder="1"/>
    <xf numFmtId="0" fontId="3" fillId="0" borderId="0" xfId="0" applyFont="1" applyFill="1"/>
    <xf numFmtId="164" fontId="3" fillId="0" borderId="0" xfId="0" applyNumberFormat="1" applyFont="1"/>
    <xf numFmtId="165" fontId="3" fillId="0" borderId="0" xfId="0" applyNumberFormat="1" applyFont="1"/>
    <xf numFmtId="0" fontId="0" fillId="0" borderId="0" xfId="0" quotePrefix="1" applyAlignment="1">
      <alignment horizontal="right"/>
    </xf>
    <xf numFmtId="1" fontId="0" fillId="0" borderId="0" xfId="0" applyNumberFormat="1"/>
    <xf numFmtId="0" fontId="0" fillId="2" borderId="0" xfId="0" quotePrefix="1" applyFill="1" applyAlignment="1">
      <alignment horizontal="right"/>
    </xf>
    <xf numFmtId="0" fontId="0" fillId="0" borderId="0" xfId="0" quotePrefix="1" applyFill="1" applyAlignment="1">
      <alignment horizontal="right"/>
    </xf>
    <xf numFmtId="165" fontId="0" fillId="0" borderId="0" xfId="0" applyNumberFormat="1"/>
    <xf numFmtId="0" fontId="4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9" fontId="3" fillId="2" borderId="0" xfId="1" applyFont="1" applyFill="1"/>
    <xf numFmtId="3" fontId="4" fillId="0" borderId="0" xfId="0" applyNumberFormat="1" applyFont="1"/>
    <xf numFmtId="1" fontId="3" fillId="0" borderId="0" xfId="0" applyNumberFormat="1" applyFont="1"/>
    <xf numFmtId="164" fontId="4" fillId="2" borderId="0" xfId="0" applyNumberFormat="1" applyFont="1" applyFill="1"/>
    <xf numFmtId="164" fontId="4" fillId="0" borderId="0" xfId="0" applyNumberFormat="1" applyFont="1"/>
    <xf numFmtId="0" fontId="5" fillId="0" borderId="0" xfId="0" applyFont="1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2" fontId="6" fillId="0" borderId="0" xfId="0" applyNumberFormat="1" applyFont="1"/>
    <xf numFmtId="165" fontId="6" fillId="0" borderId="0" xfId="0" applyNumberFormat="1" applyFont="1"/>
    <xf numFmtId="9" fontId="6" fillId="0" borderId="0" xfId="1" applyFont="1" applyFill="1"/>
    <xf numFmtId="3" fontId="5" fillId="0" borderId="0" xfId="0" applyNumberFormat="1" applyFont="1"/>
    <xf numFmtId="1" fontId="6" fillId="0" borderId="0" xfId="0" applyNumberFormat="1" applyFont="1"/>
    <xf numFmtId="164" fontId="5" fillId="0" borderId="0" xfId="0" applyNumberFormat="1" applyFont="1" applyFill="1"/>
    <xf numFmtId="3" fontId="2" fillId="0" borderId="0" xfId="0" applyNumberFormat="1" applyFont="1"/>
    <xf numFmtId="0" fontId="2" fillId="0" borderId="0" xfId="0" applyFont="1" applyFill="1"/>
    <xf numFmtId="0" fontId="0" fillId="0" borderId="0" xfId="0" applyFill="1"/>
    <xf numFmtId="0" fontId="7" fillId="0" borderId="0" xfId="0" applyFont="1"/>
    <xf numFmtId="0" fontId="7" fillId="0" borderId="0" xfId="0" applyFont="1" applyFill="1"/>
    <xf numFmtId="3" fontId="8" fillId="0" borderId="0" xfId="0" applyNumberFormat="1" applyFont="1" applyFill="1"/>
    <xf numFmtId="0" fontId="9" fillId="0" borderId="0" xfId="0" applyFont="1" applyFill="1"/>
    <xf numFmtId="164" fontId="7" fillId="0" borderId="0" xfId="0" applyNumberFormat="1" applyFont="1" applyFill="1"/>
    <xf numFmtId="3" fontId="8" fillId="0" borderId="1" xfId="0" applyNumberFormat="1" applyFont="1" applyFill="1" applyBorder="1"/>
    <xf numFmtId="0" fontId="7" fillId="0" borderId="3" xfId="0" applyFont="1" applyFill="1" applyBorder="1"/>
    <xf numFmtId="9" fontId="0" fillId="0" borderId="0" xfId="1" applyFont="1" applyFill="1"/>
    <xf numFmtId="0" fontId="1" fillId="0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2" fontId="0" fillId="0" borderId="0" xfId="0" applyNumberFormat="1"/>
    <xf numFmtId="0" fontId="12" fillId="0" borderId="0" xfId="0" applyFont="1" applyFill="1"/>
    <xf numFmtId="3" fontId="0" fillId="0" borderId="0" xfId="0" applyNumberFormat="1"/>
    <xf numFmtId="0" fontId="0" fillId="3" borderId="0" xfId="0" applyFill="1"/>
    <xf numFmtId="0" fontId="13" fillId="3" borderId="0" xfId="0" applyFont="1" applyFill="1"/>
    <xf numFmtId="0" fontId="0" fillId="4" borderId="0" xfId="0" applyFill="1"/>
    <xf numFmtId="9" fontId="0" fillId="0" borderId="0" xfId="0" applyNumberFormat="1"/>
    <xf numFmtId="0" fontId="13" fillId="0" borderId="0" xfId="0" applyFont="1" applyFill="1"/>
    <xf numFmtId="3" fontId="15" fillId="0" borderId="0" xfId="0" applyNumberFormat="1" applyFont="1"/>
    <xf numFmtId="0" fontId="15" fillId="0" borderId="0" xfId="0" applyFont="1"/>
    <xf numFmtId="165" fontId="15" fillId="0" borderId="0" xfId="0" applyNumberFormat="1" applyFont="1"/>
    <xf numFmtId="1" fontId="0" fillId="0" borderId="0" xfId="0" applyNumberFormat="1" applyFill="1"/>
    <xf numFmtId="0" fontId="0" fillId="5" borderId="0" xfId="0" applyFill="1"/>
    <xf numFmtId="0" fontId="15" fillId="0" borderId="0" xfId="0" applyFont="1" applyFill="1"/>
    <xf numFmtId="1" fontId="15" fillId="0" borderId="0" xfId="0" applyNumberFormat="1" applyFont="1" applyFill="1"/>
    <xf numFmtId="0" fontId="0" fillId="6" borderId="0" xfId="0" applyFill="1"/>
    <xf numFmtId="0" fontId="14" fillId="0" borderId="0" xfId="0" applyFont="1" applyFill="1"/>
    <xf numFmtId="1" fontId="14" fillId="0" borderId="0" xfId="0" applyNumberFormat="1" applyFont="1" applyFill="1"/>
    <xf numFmtId="9" fontId="0" fillId="0" borderId="0" xfId="1" applyFont="1"/>
    <xf numFmtId="0" fontId="14" fillId="0" borderId="0" xfId="0" applyFont="1"/>
    <xf numFmtId="3" fontId="14" fillId="0" borderId="0" xfId="0" applyNumberFormat="1" applyFont="1"/>
    <xf numFmtId="165" fontId="14" fillId="0" borderId="0" xfId="0" applyNumberFormat="1" applyFont="1"/>
  </cellXfs>
  <cellStyles count="10">
    <cellStyle name="Collegamento ipertestuale" xfId="4" builtinId="8" hidden="1"/>
    <cellStyle name="Collegamento ipertestuale" xfId="2" builtinId="8" hidden="1"/>
    <cellStyle name="Collegamento ipertestuale" xfId="6" builtinId="8" hidden="1"/>
    <cellStyle name="Collegamento ipertestuale" xfId="8" builtinId="8" hidden="1"/>
    <cellStyle name="Collegamento ipertestuale visitato" xfId="5" builtinId="9" hidden="1"/>
    <cellStyle name="Collegamento ipertestuale visitato" xfId="3" builtinId="9" hidden="1"/>
    <cellStyle name="Collegamento ipertestuale visitato" xfId="7" builtinId="9" hidden="1"/>
    <cellStyle name="Collegamento ipertestuale visitato" xfId="9" builtinId="9" hidden="1"/>
    <cellStyle name="Normale" xfId="0" builtinId="0"/>
    <cellStyle name="Percentuale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Potenze in funzione delle temperature atmosferiche medie giornaliere</a:t>
            </a:r>
          </a:p>
        </c:rich>
      </c:tx>
      <c:layout>
        <c:manualLayout>
          <c:xMode val="edge"/>
          <c:yMode val="edge"/>
          <c:x val="0.32584292008846699"/>
          <c:y val="3.38346330474161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011281224818696E-2"/>
          <c:y val="9.7744495470313206E-2"/>
          <c:w val="0.86657362799389603"/>
          <c:h val="0.66541444993251697"/>
        </c:manualLayout>
      </c:layout>
      <c:scatterChart>
        <c:scatterStyle val="lineMarker"/>
        <c:varyColors val="0"/>
        <c:ser>
          <c:idx val="4"/>
          <c:order val="0"/>
          <c:tx>
            <c:strRef>
              <c:f>calcoli!$B$22</c:f>
              <c:strCache>
                <c:ptCount val="1"/>
                <c:pt idx="0">
                  <c:v>Fabbisogno stabile [kW]</c:v>
                </c:pt>
              </c:strCache>
            </c:strRef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calcoli!$G$14:$O$14</c:f>
              <c:numCache>
                <c:formatCode>General</c:formatCode>
                <c:ptCount val="9"/>
                <c:pt idx="0">
                  <c:v>-3</c:v>
                </c:pt>
                <c:pt idx="1">
                  <c:v>0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18</c:v>
                </c:pt>
                <c:pt idx="8">
                  <c:v>21</c:v>
                </c:pt>
              </c:numCache>
            </c:numRef>
          </c:xVal>
          <c:yVal>
            <c:numRef>
              <c:f>calcoli!$G$23:$O$23</c:f>
              <c:numCache>
                <c:formatCode>0.0</c:formatCode>
                <c:ptCount val="9"/>
                <c:pt idx="0">
                  <c:v>8.7479999999999993</c:v>
                </c:pt>
                <c:pt idx="1">
                  <c:v>7.7759999999999989</c:v>
                </c:pt>
                <c:pt idx="2">
                  <c:v>6.8039999999999994</c:v>
                </c:pt>
                <c:pt idx="3">
                  <c:v>5.831999999999999</c:v>
                </c:pt>
                <c:pt idx="4">
                  <c:v>4.8599999999999994</c:v>
                </c:pt>
                <c:pt idx="5">
                  <c:v>3.8879999999999995</c:v>
                </c:pt>
                <c:pt idx="6">
                  <c:v>2.9159999999999995</c:v>
                </c:pt>
                <c:pt idx="7">
                  <c:v>1.944</c:v>
                </c:pt>
                <c:pt idx="8">
                  <c:v>0.97199999999999953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9E1-4CAD-9AE8-5DD0FFCC85B4}"/>
            </c:ext>
          </c:extLst>
        </c:ser>
        <c:ser>
          <c:idx val="5"/>
          <c:order val="1"/>
          <c:tx>
            <c:strRef>
              <c:f>calcoli!$B$24</c:f>
              <c:strCache>
                <c:ptCount val="1"/>
                <c:pt idx="0">
                  <c:v>Fabbisogno reale con inerzia stabile [kW]</c:v>
                </c:pt>
              </c:strCache>
            </c:strRef>
          </c:tx>
          <c:spPr>
            <a:ln w="381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calcoli!$G$14:$O$14</c:f>
              <c:numCache>
                <c:formatCode>General</c:formatCode>
                <c:ptCount val="9"/>
                <c:pt idx="0">
                  <c:v>-3</c:v>
                </c:pt>
                <c:pt idx="1">
                  <c:v>0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18</c:v>
                </c:pt>
                <c:pt idx="8">
                  <c:v>21</c:v>
                </c:pt>
              </c:numCache>
            </c:numRef>
          </c:xVal>
          <c:yVal>
            <c:numRef>
              <c:f>calcoli!$G$25:$O$25</c:f>
              <c:numCache>
                <c:formatCode>0.0</c:formatCode>
                <c:ptCount val="9"/>
                <c:pt idx="0">
                  <c:v>7.1927999999999992</c:v>
                </c:pt>
                <c:pt idx="1">
                  <c:v>6.2207999999999997</c:v>
                </c:pt>
                <c:pt idx="2">
                  <c:v>5.2488000000000001</c:v>
                </c:pt>
                <c:pt idx="3">
                  <c:v>4.2767999999999997</c:v>
                </c:pt>
                <c:pt idx="4">
                  <c:v>3.3048000000000002</c:v>
                </c:pt>
                <c:pt idx="5">
                  <c:v>2.3328000000000002</c:v>
                </c:pt>
                <c:pt idx="6">
                  <c:v>1.3608000000000002</c:v>
                </c:pt>
                <c:pt idx="7">
                  <c:v>0.3888000000000007</c:v>
                </c:pt>
                <c:pt idx="8">
                  <c:v>-0.58319999999999972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E1-4CAD-9AE8-5DD0FFCC85B4}"/>
            </c:ext>
          </c:extLst>
        </c:ser>
        <c:ser>
          <c:idx val="0"/>
          <c:order val="3"/>
          <c:tx>
            <c:strRef>
              <c:f>calcoli!$B$32</c:f>
              <c:strCache>
                <c:ptCount val="1"/>
                <c:pt idx="0">
                  <c:v>Fabbisogno stabile [kW]</c:v>
                </c:pt>
              </c:strCache>
            </c:strRef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calcoli!$G$14:$O$14</c:f>
              <c:numCache>
                <c:formatCode>General</c:formatCode>
                <c:ptCount val="9"/>
                <c:pt idx="0">
                  <c:v>-3</c:v>
                </c:pt>
                <c:pt idx="1">
                  <c:v>0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18</c:v>
                </c:pt>
                <c:pt idx="8">
                  <c:v>21</c:v>
                </c:pt>
              </c:numCache>
            </c:numRef>
          </c:xVal>
          <c:yVal>
            <c:numRef>
              <c:f>calcoli!$G$33:$O$33</c:f>
              <c:numCache>
                <c:formatCode>0.0</c:formatCode>
                <c:ptCount val="9"/>
                <c:pt idx="0">
                  <c:v>8.1</c:v>
                </c:pt>
                <c:pt idx="1">
                  <c:v>7.1280000000000001</c:v>
                </c:pt>
                <c:pt idx="2">
                  <c:v>6.1560000000000006</c:v>
                </c:pt>
                <c:pt idx="3">
                  <c:v>5.1840000000000002</c:v>
                </c:pt>
                <c:pt idx="4">
                  <c:v>4.2119999999999997</c:v>
                </c:pt>
                <c:pt idx="5">
                  <c:v>3.24</c:v>
                </c:pt>
                <c:pt idx="6">
                  <c:v>2.2679999999999998</c:v>
                </c:pt>
                <c:pt idx="7">
                  <c:v>1.2960000000000003</c:v>
                </c:pt>
                <c:pt idx="8">
                  <c:v>0.32399999999999984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9E1-4CAD-9AE8-5DD0FFCC85B4}"/>
            </c:ext>
          </c:extLst>
        </c:ser>
        <c:ser>
          <c:idx val="1"/>
          <c:order val="4"/>
          <c:tx>
            <c:strRef>
              <c:f>calcoli!$B$34</c:f>
              <c:strCache>
                <c:ptCount val="1"/>
                <c:pt idx="0">
                  <c:v>Fabbisogno reale con inerzia stabile [kW]</c:v>
                </c:pt>
              </c:strCache>
            </c:strRef>
          </c:tx>
          <c:spPr>
            <a:ln w="381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calcoli!$G$14:$O$14</c:f>
              <c:numCache>
                <c:formatCode>General</c:formatCode>
                <c:ptCount val="9"/>
                <c:pt idx="0">
                  <c:v>-3</c:v>
                </c:pt>
                <c:pt idx="1">
                  <c:v>0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18</c:v>
                </c:pt>
                <c:pt idx="8">
                  <c:v>21</c:v>
                </c:pt>
              </c:numCache>
            </c:numRef>
          </c:xVal>
          <c:yVal>
            <c:numRef>
              <c:f>calcoli!$G$35:$O$35</c:f>
              <c:numCache>
                <c:formatCode>0.0</c:formatCode>
                <c:ptCount val="9"/>
                <c:pt idx="0">
                  <c:v>6.6744000000000003</c:v>
                </c:pt>
                <c:pt idx="1">
                  <c:v>5.7024000000000008</c:v>
                </c:pt>
                <c:pt idx="2">
                  <c:v>4.7304000000000013</c:v>
                </c:pt>
                <c:pt idx="3">
                  <c:v>3.7584000000000009</c:v>
                </c:pt>
                <c:pt idx="4">
                  <c:v>2.7864000000000009</c:v>
                </c:pt>
                <c:pt idx="5">
                  <c:v>1.8144000000000009</c:v>
                </c:pt>
                <c:pt idx="6">
                  <c:v>0.84240000000000048</c:v>
                </c:pt>
                <c:pt idx="7">
                  <c:v>-0.12959999999999905</c:v>
                </c:pt>
                <c:pt idx="8">
                  <c:v>-1.1015999999999995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9E1-4CAD-9AE8-5DD0FFCC8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24800"/>
        <c:axId val="31629888"/>
      </c:scatterChart>
      <c:scatterChart>
        <c:scatterStyle val="lineMarker"/>
        <c:varyColors val="0"/>
        <c:ser>
          <c:idx val="8"/>
          <c:order val="2"/>
          <c:tx>
            <c:strRef>
              <c:f>calcoli!$B$17</c:f>
              <c:strCache>
                <c:ptCount val="1"/>
                <c:pt idx="0">
                  <c:v>N° ore in cui la media corrisponde alla Tatm 24 ore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C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calcoli!$G$14:$O$14</c:f>
              <c:numCache>
                <c:formatCode>General</c:formatCode>
                <c:ptCount val="9"/>
                <c:pt idx="0">
                  <c:v>-3</c:v>
                </c:pt>
                <c:pt idx="1">
                  <c:v>0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18</c:v>
                </c:pt>
                <c:pt idx="8">
                  <c:v>21</c:v>
                </c:pt>
              </c:numCache>
            </c:numRef>
          </c:xVal>
          <c:yVal>
            <c:numRef>
              <c:f>calcoli!$G$18:$O$18</c:f>
              <c:numCache>
                <c:formatCode>General</c:formatCode>
                <c:ptCount val="9"/>
                <c:pt idx="0">
                  <c:v>0</c:v>
                </c:pt>
                <c:pt idx="1">
                  <c:v>320</c:v>
                </c:pt>
                <c:pt idx="2">
                  <c:v>1360</c:v>
                </c:pt>
                <c:pt idx="3">
                  <c:v>1069</c:v>
                </c:pt>
                <c:pt idx="4">
                  <c:v>809</c:v>
                </c:pt>
                <c:pt idx="5">
                  <c:v>517</c:v>
                </c:pt>
                <c:pt idx="6">
                  <c:v>217</c:v>
                </c:pt>
                <c:pt idx="7">
                  <c:v>76</c:v>
                </c:pt>
                <c:pt idx="8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9E1-4CAD-9AE8-5DD0FFCC8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630464"/>
        <c:axId val="31631040"/>
      </c:scatterChart>
      <c:valAx>
        <c:axId val="68524800"/>
        <c:scaling>
          <c:orientation val="minMax"/>
          <c:max val="24"/>
          <c:min val="-3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T atm [°C] (media giornaliera)</a:t>
                </a:r>
              </a:p>
            </c:rich>
          </c:tx>
          <c:layout>
            <c:manualLayout>
              <c:xMode val="edge"/>
              <c:yMode val="edge"/>
              <c:x val="0.42275309890788099"/>
              <c:y val="0.830828211497661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CH"/>
          </a:p>
        </c:txPr>
        <c:crossAx val="31629888"/>
        <c:crosses val="autoZero"/>
        <c:crossBetween val="midCat"/>
        <c:majorUnit val="3"/>
        <c:minorUnit val="1"/>
      </c:valAx>
      <c:valAx>
        <c:axId val="316298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Potenza [kW]</a:t>
                </a:r>
              </a:p>
            </c:rich>
          </c:tx>
          <c:layout>
            <c:manualLayout>
              <c:xMode val="edge"/>
              <c:yMode val="edge"/>
              <c:x val="1.2640458106880199E-2"/>
              <c:y val="0.3308275231302910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CH"/>
          </a:p>
        </c:txPr>
        <c:crossAx val="68524800"/>
        <c:crossesAt val="-15"/>
        <c:crossBetween val="midCat"/>
      </c:valAx>
      <c:valAx>
        <c:axId val="31630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631040"/>
        <c:crosses val="autoZero"/>
        <c:crossBetween val="midCat"/>
      </c:valAx>
      <c:valAx>
        <c:axId val="3163104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N° giorni per temperatura media</a:t>
                </a:r>
              </a:p>
            </c:rich>
          </c:tx>
          <c:layout>
            <c:manualLayout>
              <c:xMode val="edge"/>
              <c:yMode val="edge"/>
              <c:x val="0.96910178819414705"/>
              <c:y val="0.2105266056283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CH"/>
          </a:p>
        </c:txPr>
        <c:crossAx val="31630464"/>
        <c:crosses val="max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3202290534400907E-2"/>
          <c:y val="0.84586582618540296"/>
          <c:w val="0.87078711402952302"/>
          <c:h val="9.39850917983781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C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CH"/>
    </a:p>
  </c:txPr>
  <c:printSettings>
    <c:headerFooter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Potenze in funzione delle temperature atmosferiche medie giornaliere</a:t>
            </a:r>
          </a:p>
        </c:rich>
      </c:tx>
      <c:layout>
        <c:manualLayout>
          <c:xMode val="edge"/>
          <c:yMode val="edge"/>
          <c:x val="0.319460785391455"/>
          <c:y val="3.38347550306212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011281224818696E-2"/>
          <c:y val="9.7744495470313206E-2"/>
          <c:w val="0.86657362799389603"/>
          <c:h val="0.66541444993251697"/>
        </c:manualLayout>
      </c:layout>
      <c:scatterChart>
        <c:scatterStyle val="lineMarker"/>
        <c:varyColors val="0"/>
        <c:ser>
          <c:idx val="5"/>
          <c:order val="0"/>
          <c:tx>
            <c:strRef>
              <c:f>calcoli!$B$24</c:f>
              <c:strCache>
                <c:ptCount val="1"/>
                <c:pt idx="0">
                  <c:v>Fabbisogno reale con inerzia stabile [kW]</c:v>
                </c:pt>
              </c:strCache>
            </c:strRef>
          </c:tx>
          <c:spPr>
            <a:ln w="381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calcoli!$G$14:$O$14</c:f>
              <c:numCache>
                <c:formatCode>General</c:formatCode>
                <c:ptCount val="9"/>
                <c:pt idx="0">
                  <c:v>-3</c:v>
                </c:pt>
                <c:pt idx="1">
                  <c:v>0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18</c:v>
                </c:pt>
                <c:pt idx="8">
                  <c:v>21</c:v>
                </c:pt>
              </c:numCache>
            </c:numRef>
          </c:xVal>
          <c:yVal>
            <c:numRef>
              <c:f>calcoli!$G$25:$O$25</c:f>
              <c:numCache>
                <c:formatCode>0.0</c:formatCode>
                <c:ptCount val="9"/>
                <c:pt idx="0">
                  <c:v>7.1927999999999992</c:v>
                </c:pt>
                <c:pt idx="1">
                  <c:v>6.2207999999999997</c:v>
                </c:pt>
                <c:pt idx="2">
                  <c:v>5.2488000000000001</c:v>
                </c:pt>
                <c:pt idx="3">
                  <c:v>4.2767999999999997</c:v>
                </c:pt>
                <c:pt idx="4">
                  <c:v>3.3048000000000002</c:v>
                </c:pt>
                <c:pt idx="5">
                  <c:v>2.3328000000000002</c:v>
                </c:pt>
                <c:pt idx="6">
                  <c:v>1.3608000000000002</c:v>
                </c:pt>
                <c:pt idx="7">
                  <c:v>0.3888000000000007</c:v>
                </c:pt>
                <c:pt idx="8">
                  <c:v>-0.58319999999999972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E1-4CAD-9AE8-5DD0FFCC85B4}"/>
            </c:ext>
          </c:extLst>
        </c:ser>
        <c:ser>
          <c:idx val="1"/>
          <c:order val="2"/>
          <c:tx>
            <c:strRef>
              <c:f>calcoli!$B$34</c:f>
              <c:strCache>
                <c:ptCount val="1"/>
                <c:pt idx="0">
                  <c:v>Fabbisogno reale con inerzia stabile [kW]</c:v>
                </c:pt>
              </c:strCache>
            </c:strRef>
          </c:tx>
          <c:spPr>
            <a:ln w="381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calcoli!$G$14:$O$14</c:f>
              <c:numCache>
                <c:formatCode>General</c:formatCode>
                <c:ptCount val="9"/>
                <c:pt idx="0">
                  <c:v>-3</c:v>
                </c:pt>
                <c:pt idx="1">
                  <c:v>0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18</c:v>
                </c:pt>
                <c:pt idx="8">
                  <c:v>21</c:v>
                </c:pt>
              </c:numCache>
            </c:numRef>
          </c:xVal>
          <c:yVal>
            <c:numRef>
              <c:f>calcoli!$G$35:$O$35</c:f>
              <c:numCache>
                <c:formatCode>0.0</c:formatCode>
                <c:ptCount val="9"/>
                <c:pt idx="0">
                  <c:v>6.6744000000000003</c:v>
                </c:pt>
                <c:pt idx="1">
                  <c:v>5.7024000000000008</c:v>
                </c:pt>
                <c:pt idx="2">
                  <c:v>4.7304000000000013</c:v>
                </c:pt>
                <c:pt idx="3">
                  <c:v>3.7584000000000009</c:v>
                </c:pt>
                <c:pt idx="4">
                  <c:v>2.7864000000000009</c:v>
                </c:pt>
                <c:pt idx="5">
                  <c:v>1.8144000000000009</c:v>
                </c:pt>
                <c:pt idx="6">
                  <c:v>0.84240000000000048</c:v>
                </c:pt>
                <c:pt idx="7">
                  <c:v>-0.12959999999999905</c:v>
                </c:pt>
                <c:pt idx="8">
                  <c:v>-1.1015999999999995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9E1-4CAD-9AE8-5DD0FFCC8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634496"/>
        <c:axId val="31635072"/>
      </c:scatterChart>
      <c:scatterChart>
        <c:scatterStyle val="lineMarker"/>
        <c:varyColors val="0"/>
        <c:ser>
          <c:idx val="8"/>
          <c:order val="1"/>
          <c:tx>
            <c:strRef>
              <c:f>calcoli!$B$17</c:f>
              <c:strCache>
                <c:ptCount val="1"/>
                <c:pt idx="0">
                  <c:v>N° ore in cui la media corrisponde alla Tatm 24 ore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C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calcoli!$G$14:$O$14</c:f>
              <c:numCache>
                <c:formatCode>General</c:formatCode>
                <c:ptCount val="9"/>
                <c:pt idx="0">
                  <c:v>-3</c:v>
                </c:pt>
                <c:pt idx="1">
                  <c:v>0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18</c:v>
                </c:pt>
                <c:pt idx="8">
                  <c:v>21</c:v>
                </c:pt>
              </c:numCache>
            </c:numRef>
          </c:xVal>
          <c:yVal>
            <c:numRef>
              <c:f>calcoli!$G$18:$O$18</c:f>
              <c:numCache>
                <c:formatCode>General</c:formatCode>
                <c:ptCount val="9"/>
                <c:pt idx="0">
                  <c:v>0</c:v>
                </c:pt>
                <c:pt idx="1">
                  <c:v>320</c:v>
                </c:pt>
                <c:pt idx="2">
                  <c:v>1360</c:v>
                </c:pt>
                <c:pt idx="3">
                  <c:v>1069</c:v>
                </c:pt>
                <c:pt idx="4">
                  <c:v>809</c:v>
                </c:pt>
                <c:pt idx="5">
                  <c:v>517</c:v>
                </c:pt>
                <c:pt idx="6">
                  <c:v>217</c:v>
                </c:pt>
                <c:pt idx="7">
                  <c:v>76</c:v>
                </c:pt>
                <c:pt idx="8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9E1-4CAD-9AE8-5DD0FFCC8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635648"/>
        <c:axId val="31636224"/>
      </c:scatterChart>
      <c:valAx>
        <c:axId val="31634496"/>
        <c:scaling>
          <c:orientation val="minMax"/>
          <c:max val="24"/>
          <c:min val="-3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T atm [°C] (media giornaliera)</a:t>
                </a:r>
              </a:p>
            </c:rich>
          </c:tx>
          <c:layout>
            <c:manualLayout>
              <c:xMode val="edge"/>
              <c:yMode val="edge"/>
              <c:x val="0.42275309890788099"/>
              <c:y val="0.830828211497661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CH"/>
          </a:p>
        </c:txPr>
        <c:crossAx val="31635072"/>
        <c:crosses val="autoZero"/>
        <c:crossBetween val="midCat"/>
        <c:majorUnit val="3"/>
        <c:minorUnit val="1"/>
      </c:valAx>
      <c:valAx>
        <c:axId val="3163507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Potenza [kW]</a:t>
                </a:r>
              </a:p>
            </c:rich>
          </c:tx>
          <c:layout>
            <c:manualLayout>
              <c:xMode val="edge"/>
              <c:yMode val="edge"/>
              <c:x val="1.2640458106880199E-2"/>
              <c:y val="0.3308275231302910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CH"/>
          </a:p>
        </c:txPr>
        <c:crossAx val="31634496"/>
        <c:crossesAt val="-15"/>
        <c:crossBetween val="midCat"/>
      </c:valAx>
      <c:valAx>
        <c:axId val="31635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636224"/>
        <c:crosses val="autoZero"/>
        <c:crossBetween val="midCat"/>
      </c:valAx>
      <c:valAx>
        <c:axId val="3163622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N° giorni per temperatura media</a:t>
                </a:r>
              </a:p>
            </c:rich>
          </c:tx>
          <c:layout>
            <c:manualLayout>
              <c:xMode val="edge"/>
              <c:yMode val="edge"/>
              <c:x val="0.96910178819414705"/>
              <c:y val="0.2105266056283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CH"/>
          </a:p>
        </c:txPr>
        <c:crossAx val="31635648"/>
        <c:crosses val="max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3202290534400907E-2"/>
          <c:y val="0.84586582618540296"/>
          <c:w val="0.87078711402952302"/>
          <c:h val="9.39850917983781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C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CH"/>
    </a:p>
  </c:txPr>
  <c:printSettings>
    <c:headerFooter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39</xdr:row>
      <xdr:rowOff>50800</xdr:rowOff>
    </xdr:from>
    <xdr:to>
      <xdr:col>17</xdr:col>
      <xdr:colOff>698500</xdr:colOff>
      <xdr:row>61</xdr:row>
      <xdr:rowOff>50800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21</xdr:row>
      <xdr:rowOff>28575</xdr:rowOff>
    </xdr:from>
    <xdr:to>
      <xdr:col>25</xdr:col>
      <xdr:colOff>63500</xdr:colOff>
      <xdr:row>43</xdr:row>
      <xdr:rowOff>85725</xdr:rowOff>
    </xdr:to>
    <xdr:graphicFrame macro="">
      <xdr:nvGraphicFramePr>
        <xdr:cNvPr id="7" name="Grafico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workbookViewId="0">
      <selection activeCell="E49" sqref="E49"/>
    </sheetView>
  </sheetViews>
  <sheetFormatPr defaultColWidth="8.85546875" defaultRowHeight="12.75" x14ac:dyDescent="0.2"/>
  <cols>
    <col min="1" max="1" width="3.7109375" style="1" customWidth="1"/>
    <col min="2" max="2" width="3.7109375" customWidth="1"/>
    <col min="3" max="3" width="3.85546875" customWidth="1"/>
    <col min="4" max="4" width="40.28515625" customWidth="1"/>
    <col min="5" max="5" width="12.28515625" bestFit="1" customWidth="1"/>
    <col min="6" max="6" width="11.140625" bestFit="1" customWidth="1"/>
    <col min="7" max="7" width="10.140625" bestFit="1" customWidth="1"/>
    <col min="8" max="12" width="10.42578125" bestFit="1" customWidth="1"/>
    <col min="13" max="13" width="9.42578125" bestFit="1" customWidth="1"/>
    <col min="14" max="15" width="10.28515625" bestFit="1" customWidth="1"/>
    <col min="18" max="18" width="10" customWidth="1"/>
  </cols>
  <sheetData>
    <row r="1" spans="1:18" s="1" customFormat="1" x14ac:dyDescent="0.2">
      <c r="A1" s="1" t="s">
        <v>0</v>
      </c>
      <c r="E1" s="1">
        <v>1</v>
      </c>
      <c r="H1" s="1">
        <v>2</v>
      </c>
    </row>
    <row r="2" spans="1:18" x14ac:dyDescent="0.2">
      <c r="B2" s="2" t="s">
        <v>1</v>
      </c>
      <c r="C2" s="2"/>
      <c r="D2" s="2"/>
      <c r="E2" s="3">
        <f>Foglio1!E16</f>
        <v>120</v>
      </c>
      <c r="F2" s="2" t="s">
        <v>2</v>
      </c>
      <c r="H2" s="4">
        <f>E2</f>
        <v>120</v>
      </c>
      <c r="I2" s="2" t="s">
        <v>2</v>
      </c>
    </row>
    <row r="3" spans="1:18" x14ac:dyDescent="0.2">
      <c r="B3" s="2" t="s">
        <v>3</v>
      </c>
      <c r="C3" s="2"/>
      <c r="D3" s="2"/>
      <c r="E3" s="5">
        <f>E2*2.7</f>
        <v>324</v>
      </c>
      <c r="F3" s="2" t="s">
        <v>4</v>
      </c>
      <c r="H3" s="4">
        <f>E3</f>
        <v>324</v>
      </c>
      <c r="I3" s="2" t="s">
        <v>4</v>
      </c>
    </row>
    <row r="4" spans="1:18" x14ac:dyDescent="0.2">
      <c r="B4" s="2" t="s">
        <v>5</v>
      </c>
      <c r="C4" s="2"/>
      <c r="D4" s="2"/>
      <c r="E4" s="6">
        <v>1</v>
      </c>
      <c r="F4" s="2" t="s">
        <v>6</v>
      </c>
      <c r="H4" s="4">
        <f>E4</f>
        <v>1</v>
      </c>
      <c r="I4" s="2" t="s">
        <v>6</v>
      </c>
    </row>
    <row r="5" spans="1:18" s="10" customFormat="1" ht="13.5" thickBot="1" x14ac:dyDescent="0.25">
      <c r="A5" s="7"/>
      <c r="B5" s="8" t="s">
        <v>7</v>
      </c>
      <c r="C5" s="8"/>
      <c r="D5" s="8"/>
      <c r="E5" s="9">
        <v>-3</v>
      </c>
      <c r="F5" s="8"/>
      <c r="H5" s="4">
        <f>E5</f>
        <v>-3</v>
      </c>
      <c r="I5" s="8"/>
    </row>
    <row r="6" spans="1:18" ht="13.5" thickBot="1" x14ac:dyDescent="0.25">
      <c r="B6" s="2" t="s">
        <v>8</v>
      </c>
      <c r="C6" s="2"/>
      <c r="D6" s="2"/>
      <c r="E6" s="11">
        <f>Foglio1!E20</f>
        <v>24</v>
      </c>
      <c r="F6" s="12" t="s">
        <v>9</v>
      </c>
      <c r="G6" s="13"/>
      <c r="H6" s="14">
        <f>Foglio1!H20</f>
        <v>22</v>
      </c>
      <c r="I6" s="15" t="s">
        <v>9</v>
      </c>
    </row>
    <row r="7" spans="1:18" x14ac:dyDescent="0.2">
      <c r="B7" s="2" t="s">
        <v>10</v>
      </c>
      <c r="C7" s="2"/>
      <c r="D7" s="2"/>
      <c r="E7" s="16">
        <f>E6-E5</f>
        <v>27</v>
      </c>
      <c r="F7" s="2" t="s">
        <v>11</v>
      </c>
      <c r="H7" s="16">
        <f>H6-H5</f>
        <v>25</v>
      </c>
      <c r="I7" s="2" t="s">
        <v>11</v>
      </c>
    </row>
    <row r="8" spans="1:18" x14ac:dyDescent="0.2">
      <c r="B8" s="2" t="s">
        <v>12</v>
      </c>
      <c r="C8" s="2"/>
      <c r="D8" s="2"/>
      <c r="E8" s="17">
        <f>E3*E4*E7/1000</f>
        <v>8.7479999999999993</v>
      </c>
      <c r="F8" s="2" t="s">
        <v>13</v>
      </c>
      <c r="H8" s="17">
        <f>H3*H4*H7/1000</f>
        <v>8.1</v>
      </c>
      <c r="I8" s="2" t="s">
        <v>13</v>
      </c>
    </row>
    <row r="9" spans="1:18" x14ac:dyDescent="0.2">
      <c r="B9" s="2" t="s">
        <v>14</v>
      </c>
      <c r="C9" s="2"/>
      <c r="D9" s="2"/>
      <c r="E9" s="18">
        <f>E8*0.9</f>
        <v>7.8731999999999998</v>
      </c>
      <c r="F9" s="2" t="s">
        <v>13</v>
      </c>
      <c r="H9" s="18">
        <f>H8*0.9</f>
        <v>7.29</v>
      </c>
      <c r="I9" s="2" t="s">
        <v>13</v>
      </c>
    </row>
    <row r="13" spans="1:18" x14ac:dyDescent="0.2">
      <c r="A13" s="1" t="s">
        <v>15</v>
      </c>
    </row>
    <row r="14" spans="1:18" x14ac:dyDescent="0.2">
      <c r="B14" t="s">
        <v>16</v>
      </c>
      <c r="G14">
        <v>-3</v>
      </c>
      <c r="H14">
        <v>0</v>
      </c>
      <c r="I14">
        <v>3</v>
      </c>
      <c r="J14">
        <v>6</v>
      </c>
      <c r="K14">
        <v>9</v>
      </c>
      <c r="L14">
        <v>12</v>
      </c>
      <c r="M14">
        <v>15</v>
      </c>
      <c r="N14">
        <v>18</v>
      </c>
      <c r="O14">
        <v>21</v>
      </c>
      <c r="P14">
        <v>24</v>
      </c>
      <c r="Q14">
        <v>27</v>
      </c>
      <c r="R14">
        <v>30</v>
      </c>
    </row>
    <row r="15" spans="1:18" x14ac:dyDescent="0.2">
      <c r="B15" t="s">
        <v>17</v>
      </c>
      <c r="G15" s="19" t="s">
        <v>18</v>
      </c>
      <c r="H15" s="19" t="s">
        <v>19</v>
      </c>
      <c r="I15" s="19" t="s">
        <v>20</v>
      </c>
      <c r="J15" s="19" t="s">
        <v>21</v>
      </c>
      <c r="K15" s="19" t="s">
        <v>22</v>
      </c>
      <c r="L15" s="19" t="s">
        <v>23</v>
      </c>
      <c r="M15" s="19" t="s">
        <v>24</v>
      </c>
      <c r="N15" s="19" t="s">
        <v>25</v>
      </c>
      <c r="O15" s="19" t="s">
        <v>26</v>
      </c>
      <c r="P15" s="19" t="s">
        <v>27</v>
      </c>
      <c r="Q15" s="19" t="s">
        <v>28</v>
      </c>
      <c r="R15" s="19" t="s">
        <v>29</v>
      </c>
    </row>
    <row r="16" spans="1:18" x14ac:dyDescent="0.2"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x14ac:dyDescent="0.2">
      <c r="B17" s="1" t="s">
        <v>30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 x14ac:dyDescent="0.2">
      <c r="C18" t="s">
        <v>31</v>
      </c>
      <c r="E18" s="20">
        <f>SUM(G18:R18)</f>
        <v>4368</v>
      </c>
      <c r="F18" t="s">
        <v>32</v>
      </c>
      <c r="G18" s="21">
        <v>0</v>
      </c>
      <c r="H18" s="21">
        <v>320</v>
      </c>
      <c r="I18" s="21">
        <v>1360</v>
      </c>
      <c r="J18" s="21">
        <v>1069</v>
      </c>
      <c r="K18" s="21">
        <v>809</v>
      </c>
      <c r="L18" s="21">
        <v>517</v>
      </c>
      <c r="M18" s="21">
        <v>217</v>
      </c>
      <c r="N18" s="21">
        <v>76</v>
      </c>
      <c r="O18" s="21">
        <v>0</v>
      </c>
      <c r="P18" s="21">
        <v>0</v>
      </c>
      <c r="Q18" s="21">
        <v>0</v>
      </c>
      <c r="R18" s="21">
        <v>0</v>
      </c>
    </row>
    <row r="19" spans="1:18" x14ac:dyDescent="0.2">
      <c r="E19" s="20">
        <v>182</v>
      </c>
      <c r="F19" t="s">
        <v>33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</row>
    <row r="20" spans="1:18" x14ac:dyDescent="0.2">
      <c r="E20" s="23"/>
    </row>
    <row r="21" spans="1:18" x14ac:dyDescent="0.2">
      <c r="A21" s="1" t="s">
        <v>34</v>
      </c>
    </row>
    <row r="22" spans="1:18" s="2" customFormat="1" x14ac:dyDescent="0.2">
      <c r="A22" s="24"/>
      <c r="B22" s="2" t="s">
        <v>35</v>
      </c>
      <c r="E22" s="8" t="s">
        <v>36</v>
      </c>
      <c r="G22" s="25" t="s">
        <v>37</v>
      </c>
      <c r="H22" s="26">
        <f>(E8-0)/(E5-E6)</f>
        <v>-0.32399999999999995</v>
      </c>
      <c r="I22" s="25" t="s">
        <v>38</v>
      </c>
      <c r="J22" s="26">
        <f>(E8-0)/(E5-E6)*(-E6)</f>
        <v>7.7759999999999989</v>
      </c>
    </row>
    <row r="23" spans="1:18" s="2" customFormat="1" x14ac:dyDescent="0.2">
      <c r="A23" s="24"/>
      <c r="G23" s="18">
        <f t="shared" ref="G23:O23" si="0">G14*$H$22+$J$22</f>
        <v>8.7479999999999993</v>
      </c>
      <c r="H23" s="18">
        <f t="shared" si="0"/>
        <v>7.7759999999999989</v>
      </c>
      <c r="I23" s="18">
        <f t="shared" si="0"/>
        <v>6.8039999999999994</v>
      </c>
      <c r="J23" s="18">
        <f t="shared" si="0"/>
        <v>5.831999999999999</v>
      </c>
      <c r="K23" s="18">
        <f t="shared" si="0"/>
        <v>4.8599999999999994</v>
      </c>
      <c r="L23" s="18">
        <f t="shared" si="0"/>
        <v>3.8879999999999995</v>
      </c>
      <c r="M23" s="18">
        <f t="shared" si="0"/>
        <v>2.9159999999999995</v>
      </c>
      <c r="N23" s="18">
        <f t="shared" si="0"/>
        <v>1.944</v>
      </c>
      <c r="O23" s="18">
        <f t="shared" si="0"/>
        <v>0.97199999999999953</v>
      </c>
    </row>
    <row r="24" spans="1:18" s="2" customFormat="1" x14ac:dyDescent="0.2">
      <c r="A24" s="24"/>
      <c r="B24" s="8" t="s">
        <v>39</v>
      </c>
      <c r="E24" s="8" t="s">
        <v>36</v>
      </c>
      <c r="G24" s="25" t="s">
        <v>37</v>
      </c>
      <c r="H24" s="26">
        <f>H22</f>
        <v>-0.32399999999999995</v>
      </c>
      <c r="I24" s="18"/>
      <c r="J24" s="25" t="s">
        <v>38</v>
      </c>
      <c r="K24" s="26">
        <f>J22*(1+E25)</f>
        <v>6.2207999999999997</v>
      </c>
      <c r="L24" s="18"/>
      <c r="M24" s="18"/>
      <c r="N24" s="18"/>
      <c r="O24" s="18"/>
    </row>
    <row r="25" spans="1:18" s="2" customFormat="1" x14ac:dyDescent="0.2">
      <c r="A25" s="24"/>
      <c r="E25" s="27">
        <v>-0.2</v>
      </c>
      <c r="G25" s="18">
        <f t="shared" ref="G25:O25" si="1">G14*$H$24+$K$24</f>
        <v>7.1927999999999992</v>
      </c>
      <c r="H25" s="18">
        <f t="shared" si="1"/>
        <v>6.2207999999999997</v>
      </c>
      <c r="I25" s="18">
        <f t="shared" si="1"/>
        <v>5.2488000000000001</v>
      </c>
      <c r="J25" s="18">
        <f t="shared" si="1"/>
        <v>4.2767999999999997</v>
      </c>
      <c r="K25" s="18">
        <f t="shared" si="1"/>
        <v>3.3048000000000002</v>
      </c>
      <c r="L25" s="18">
        <f t="shared" si="1"/>
        <v>2.3328000000000002</v>
      </c>
      <c r="M25" s="18">
        <f t="shared" si="1"/>
        <v>1.3608000000000002</v>
      </c>
      <c r="N25" s="18">
        <f t="shared" si="1"/>
        <v>0.3888000000000007</v>
      </c>
      <c r="O25" s="18">
        <f t="shared" si="1"/>
        <v>-0.58319999999999972</v>
      </c>
    </row>
    <row r="26" spans="1:18" s="2" customFormat="1" x14ac:dyDescent="0.2">
      <c r="A26" s="24"/>
      <c r="B26" s="2" t="s">
        <v>40</v>
      </c>
      <c r="E26" s="28">
        <f>SUM(G26:N26)</f>
        <v>17905.406400000003</v>
      </c>
      <c r="G26" s="29">
        <f t="shared" ref="G26:N26" si="2">G18*G25</f>
        <v>0</v>
      </c>
      <c r="H26" s="29">
        <f t="shared" si="2"/>
        <v>1990.6559999999999</v>
      </c>
      <c r="I26" s="29">
        <f t="shared" si="2"/>
        <v>7138.3680000000004</v>
      </c>
      <c r="J26" s="29">
        <f t="shared" si="2"/>
        <v>4571.8991999999998</v>
      </c>
      <c r="K26" s="29">
        <f t="shared" si="2"/>
        <v>2673.5832</v>
      </c>
      <c r="L26" s="29">
        <f t="shared" si="2"/>
        <v>1206.0576000000001</v>
      </c>
      <c r="M26" s="29">
        <f t="shared" si="2"/>
        <v>295.29360000000003</v>
      </c>
      <c r="N26" s="29">
        <f t="shared" si="2"/>
        <v>29.548800000000053</v>
      </c>
      <c r="O26" s="29"/>
    </row>
    <row r="27" spans="1:18" s="2" customFormat="1" x14ac:dyDescent="0.2">
      <c r="A27" s="24"/>
      <c r="E27" s="28"/>
      <c r="G27" s="29"/>
      <c r="H27" s="29"/>
      <c r="I27" s="29"/>
      <c r="J27" s="29"/>
      <c r="K27" s="29"/>
      <c r="L27" s="29"/>
      <c r="M27" s="29"/>
      <c r="N27" s="29"/>
    </row>
    <row r="28" spans="1:18" s="2" customFormat="1" x14ac:dyDescent="0.2">
      <c r="A28" s="24"/>
      <c r="B28" s="2" t="s">
        <v>41</v>
      </c>
      <c r="E28" s="28">
        <f>SUM(G28:N28)</f>
        <v>6886.6947692307704</v>
      </c>
      <c r="F28" s="30">
        <v>2.6</v>
      </c>
      <c r="G28" s="29">
        <f t="shared" ref="G28:N28" si="3">G26/$F28</f>
        <v>0</v>
      </c>
      <c r="H28" s="29">
        <f t="shared" si="3"/>
        <v>765.63692307692304</v>
      </c>
      <c r="I28" s="29">
        <f t="shared" si="3"/>
        <v>2745.5261538461541</v>
      </c>
      <c r="J28" s="29">
        <f t="shared" si="3"/>
        <v>1758.4227692307691</v>
      </c>
      <c r="K28" s="29">
        <f t="shared" si="3"/>
        <v>1028.3012307692306</v>
      </c>
      <c r="L28" s="29">
        <f t="shared" si="3"/>
        <v>463.86830769230772</v>
      </c>
      <c r="M28" s="29">
        <f t="shared" si="3"/>
        <v>113.57446153846155</v>
      </c>
      <c r="N28" s="29">
        <f t="shared" si="3"/>
        <v>11.364923076923096</v>
      </c>
      <c r="O28" s="29"/>
    </row>
    <row r="29" spans="1:18" s="2" customFormat="1" x14ac:dyDescent="0.2">
      <c r="A29" s="24"/>
      <c r="E29" s="28"/>
      <c r="F29" s="31"/>
      <c r="G29" s="29"/>
      <c r="H29" s="29"/>
      <c r="I29" s="29"/>
      <c r="J29" s="29"/>
      <c r="K29" s="29"/>
      <c r="L29" s="29"/>
      <c r="M29" s="29"/>
      <c r="N29" s="29"/>
    </row>
    <row r="31" spans="1:18" x14ac:dyDescent="0.2">
      <c r="A31" s="1" t="s">
        <v>42</v>
      </c>
    </row>
    <row r="32" spans="1:18" s="33" customFormat="1" x14ac:dyDescent="0.2">
      <c r="A32" s="32"/>
      <c r="B32" s="33" t="s">
        <v>35</v>
      </c>
      <c r="E32" s="34" t="s">
        <v>36</v>
      </c>
      <c r="G32" s="35" t="s">
        <v>37</v>
      </c>
      <c r="H32" s="36">
        <f>(H8-0)/(H5-H6)</f>
        <v>-0.32400000000000001</v>
      </c>
      <c r="I32" s="35" t="s">
        <v>38</v>
      </c>
      <c r="J32" s="36">
        <f>(H8-0)/(H5-H6)*(-H6)</f>
        <v>7.1280000000000001</v>
      </c>
    </row>
    <row r="33" spans="1:15" s="33" customFormat="1" x14ac:dyDescent="0.2">
      <c r="A33" s="32"/>
      <c r="G33" s="37">
        <f t="shared" ref="G33:O33" si="4">G14*$H$32+$J$32</f>
        <v>8.1</v>
      </c>
      <c r="H33" s="37">
        <f t="shared" si="4"/>
        <v>7.1280000000000001</v>
      </c>
      <c r="I33" s="37">
        <f t="shared" si="4"/>
        <v>6.1560000000000006</v>
      </c>
      <c r="J33" s="37">
        <f t="shared" si="4"/>
        <v>5.1840000000000002</v>
      </c>
      <c r="K33" s="37">
        <f t="shared" si="4"/>
        <v>4.2119999999999997</v>
      </c>
      <c r="L33" s="37">
        <f t="shared" si="4"/>
        <v>3.24</v>
      </c>
      <c r="M33" s="37">
        <f t="shared" si="4"/>
        <v>2.2679999999999998</v>
      </c>
      <c r="N33" s="37">
        <f t="shared" si="4"/>
        <v>1.2960000000000003</v>
      </c>
      <c r="O33" s="37">
        <f t="shared" si="4"/>
        <v>0.32399999999999984</v>
      </c>
    </row>
    <row r="34" spans="1:15" s="33" customFormat="1" x14ac:dyDescent="0.2">
      <c r="A34" s="32"/>
      <c r="B34" s="34" t="s">
        <v>39</v>
      </c>
      <c r="E34" s="34" t="s">
        <v>36</v>
      </c>
      <c r="G34" s="35" t="s">
        <v>37</v>
      </c>
      <c r="H34" s="36">
        <f>H32</f>
        <v>-0.32400000000000001</v>
      </c>
      <c r="I34" s="37"/>
      <c r="J34" s="35" t="s">
        <v>38</v>
      </c>
      <c r="K34" s="36">
        <f>J32*(1+E35)</f>
        <v>5.7024000000000008</v>
      </c>
      <c r="L34" s="37"/>
      <c r="M34" s="37"/>
      <c r="N34" s="37"/>
      <c r="O34" s="37"/>
    </row>
    <row r="35" spans="1:15" s="33" customFormat="1" x14ac:dyDescent="0.2">
      <c r="A35" s="32"/>
      <c r="E35" s="38">
        <f>E25</f>
        <v>-0.2</v>
      </c>
      <c r="G35" s="37">
        <f t="shared" ref="G35:O35" si="5">G14*$H$34+$K$34</f>
        <v>6.6744000000000003</v>
      </c>
      <c r="H35" s="37">
        <f t="shared" si="5"/>
        <v>5.7024000000000008</v>
      </c>
      <c r="I35" s="37">
        <f t="shared" si="5"/>
        <v>4.7304000000000013</v>
      </c>
      <c r="J35" s="37">
        <f t="shared" si="5"/>
        <v>3.7584000000000009</v>
      </c>
      <c r="K35" s="37">
        <f t="shared" si="5"/>
        <v>2.7864000000000009</v>
      </c>
      <c r="L35" s="37">
        <f t="shared" si="5"/>
        <v>1.8144000000000009</v>
      </c>
      <c r="M35" s="37">
        <f t="shared" si="5"/>
        <v>0.84240000000000048</v>
      </c>
      <c r="N35" s="37">
        <f t="shared" si="5"/>
        <v>-0.12959999999999905</v>
      </c>
      <c r="O35" s="37">
        <f t="shared" si="5"/>
        <v>-1.1015999999999995</v>
      </c>
    </row>
    <row r="36" spans="1:15" s="33" customFormat="1" x14ac:dyDescent="0.2">
      <c r="A36" s="32"/>
      <c r="B36" s="33" t="s">
        <v>40</v>
      </c>
      <c r="E36" s="39">
        <f>SUM(G36:N36)</f>
        <v>15641.035200000006</v>
      </c>
      <c r="G36" s="40">
        <f t="shared" ref="G36:O36" si="6">G18*G35</f>
        <v>0</v>
      </c>
      <c r="H36" s="40">
        <f t="shared" si="6"/>
        <v>1824.7680000000003</v>
      </c>
      <c r="I36" s="40">
        <f t="shared" si="6"/>
        <v>6433.3440000000019</v>
      </c>
      <c r="J36" s="40">
        <f t="shared" si="6"/>
        <v>4017.729600000001</v>
      </c>
      <c r="K36" s="40">
        <f t="shared" si="6"/>
        <v>2254.1976000000009</v>
      </c>
      <c r="L36" s="40">
        <f t="shared" si="6"/>
        <v>938.04480000000046</v>
      </c>
      <c r="M36" s="40">
        <f t="shared" si="6"/>
        <v>182.80080000000009</v>
      </c>
      <c r="N36" s="40">
        <f t="shared" si="6"/>
        <v>-9.8495999999999277</v>
      </c>
      <c r="O36" s="40">
        <f t="shared" si="6"/>
        <v>0</v>
      </c>
    </row>
    <row r="37" spans="1:15" s="33" customFormat="1" x14ac:dyDescent="0.2">
      <c r="A37" s="32"/>
      <c r="E37" s="39"/>
      <c r="G37" s="40"/>
      <c r="H37" s="40"/>
      <c r="I37" s="40"/>
      <c r="J37" s="40"/>
      <c r="K37" s="40"/>
      <c r="L37" s="40"/>
      <c r="M37" s="40"/>
      <c r="N37" s="40"/>
    </row>
    <row r="38" spans="1:15" s="33" customFormat="1" x14ac:dyDescent="0.2">
      <c r="A38" s="32"/>
      <c r="B38" s="33" t="s">
        <v>41</v>
      </c>
      <c r="E38" s="39">
        <f>SUM(G38:N38)</f>
        <v>6015.7827692307701</v>
      </c>
      <c r="F38" s="41">
        <f>F28</f>
        <v>2.6</v>
      </c>
      <c r="G38" s="40">
        <f t="shared" ref="G38:N38" si="7">G36/$F38</f>
        <v>0</v>
      </c>
      <c r="H38" s="40">
        <f t="shared" si="7"/>
        <v>701.83384615384625</v>
      </c>
      <c r="I38" s="40">
        <f t="shared" si="7"/>
        <v>2474.3630769230776</v>
      </c>
      <c r="J38" s="40">
        <f t="shared" si="7"/>
        <v>1545.2806153846157</v>
      </c>
      <c r="K38" s="40">
        <f t="shared" si="7"/>
        <v>866.99907692307727</v>
      </c>
      <c r="L38" s="40">
        <f t="shared" si="7"/>
        <v>360.78646153846171</v>
      </c>
      <c r="M38" s="40">
        <f t="shared" si="7"/>
        <v>70.308000000000035</v>
      </c>
      <c r="N38" s="40">
        <f t="shared" si="7"/>
        <v>-3.7883076923076642</v>
      </c>
      <c r="O38" s="40"/>
    </row>
    <row r="39" spans="1:15" x14ac:dyDescent="0.2">
      <c r="E39" s="42"/>
      <c r="F39" s="1"/>
    </row>
    <row r="40" spans="1:15" x14ac:dyDescent="0.2">
      <c r="E40" s="42"/>
      <c r="F40" s="1"/>
      <c r="G40" s="23"/>
      <c r="H40" s="23"/>
      <c r="I40" s="23"/>
      <c r="J40" s="23"/>
      <c r="K40" s="23"/>
      <c r="L40" s="23"/>
      <c r="M40" s="23"/>
      <c r="N40" s="23"/>
      <c r="O40" s="23"/>
    </row>
    <row r="42" spans="1:15" x14ac:dyDescent="0.2">
      <c r="A42" s="43"/>
      <c r="B42" s="43"/>
      <c r="C42" s="43"/>
      <c r="D42" s="43"/>
      <c r="F42" s="43"/>
      <c r="G42" s="44"/>
      <c r="H42" s="44"/>
      <c r="I42" s="44"/>
      <c r="J42" s="44"/>
      <c r="K42" s="44"/>
      <c r="L42" s="44"/>
      <c r="M42" s="44"/>
      <c r="N42" s="44"/>
      <c r="O42" s="44"/>
    </row>
    <row r="43" spans="1:15" x14ac:dyDescent="0.2">
      <c r="A43" s="43" t="s">
        <v>43</v>
      </c>
      <c r="B43" s="43"/>
      <c r="C43" s="43"/>
      <c r="D43" s="43"/>
      <c r="F43" s="43"/>
      <c r="G43" s="44"/>
      <c r="H43" s="44"/>
      <c r="I43" s="44"/>
      <c r="J43" s="44"/>
      <c r="K43" s="44"/>
      <c r="L43" s="44"/>
      <c r="M43" s="44"/>
      <c r="N43" s="44"/>
      <c r="O43" s="44"/>
    </row>
    <row r="44" spans="1:15" x14ac:dyDescent="0.2">
      <c r="A44" s="43"/>
      <c r="B44" s="45" t="s">
        <v>44</v>
      </c>
      <c r="C44" s="46"/>
      <c r="D44" s="46"/>
      <c r="E44" s="47">
        <f>E36-E26</f>
        <v>-2264.3711999999978</v>
      </c>
      <c r="F44" s="46" t="s">
        <v>45</v>
      </c>
      <c r="G44" s="48"/>
      <c r="H44" s="48"/>
      <c r="I44" s="48"/>
      <c r="J44" s="48"/>
      <c r="K44" s="48"/>
      <c r="L44" s="48"/>
      <c r="M44" s="48"/>
      <c r="N44" s="48"/>
      <c r="O44" s="44"/>
    </row>
    <row r="45" spans="1:15" x14ac:dyDescent="0.2">
      <c r="A45" s="43"/>
      <c r="B45" s="44"/>
      <c r="C45" s="44"/>
      <c r="D45" s="44"/>
      <c r="E45" s="52">
        <f>E44/E26</f>
        <v>-0.12646298829609348</v>
      </c>
      <c r="F45" s="43"/>
      <c r="G45" s="44"/>
      <c r="H45" s="44"/>
      <c r="I45" s="44"/>
      <c r="J45" s="44"/>
      <c r="K45" s="44"/>
      <c r="L45" s="44"/>
      <c r="M45" s="44"/>
      <c r="N45" s="44"/>
      <c r="O45" s="44"/>
    </row>
    <row r="46" spans="1:15" x14ac:dyDescent="0.2">
      <c r="A46" s="43"/>
      <c r="B46" s="45"/>
      <c r="C46" s="46"/>
      <c r="D46" s="46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4"/>
    </row>
    <row r="47" spans="1:15" ht="13.5" thickBot="1" x14ac:dyDescent="0.25">
      <c r="A47" s="43"/>
      <c r="B47" s="45" t="s">
        <v>46</v>
      </c>
      <c r="C47" s="46"/>
      <c r="D47" s="46"/>
      <c r="G47" s="48"/>
      <c r="H47" s="48"/>
      <c r="I47" s="48"/>
      <c r="J47" s="48"/>
      <c r="K47" s="48"/>
      <c r="L47" s="48"/>
      <c r="M47" s="48"/>
      <c r="N47" s="48"/>
      <c r="O47" s="44"/>
    </row>
    <row r="48" spans="1:15" ht="13.5" thickBot="1" x14ac:dyDescent="0.25">
      <c r="A48" s="43"/>
      <c r="B48" s="46"/>
      <c r="C48" s="46"/>
      <c r="D48" s="49">
        <f>F38</f>
        <v>2.6</v>
      </c>
      <c r="E48" s="50">
        <f>E38-E28</f>
        <v>-870.91200000000026</v>
      </c>
      <c r="F48" s="51" t="s">
        <v>45</v>
      </c>
      <c r="G48" s="48"/>
      <c r="H48" s="48"/>
      <c r="I48" s="48"/>
      <c r="J48" s="48"/>
      <c r="K48" s="48"/>
      <c r="L48" s="48"/>
      <c r="M48" s="48"/>
      <c r="N48" s="48"/>
      <c r="O48" s="44"/>
    </row>
    <row r="49" spans="1:15" x14ac:dyDescent="0.2">
      <c r="A49" s="43"/>
      <c r="B49" s="44"/>
      <c r="C49" s="44"/>
      <c r="D49" s="44"/>
      <c r="E49" s="52">
        <f>E48/E28</f>
        <v>-0.12646298829609365</v>
      </c>
      <c r="F49" s="53"/>
      <c r="G49" s="44"/>
      <c r="H49" s="44"/>
      <c r="I49" s="44"/>
      <c r="J49" s="44"/>
      <c r="K49" s="44"/>
      <c r="L49" s="44"/>
      <c r="M49" s="44"/>
      <c r="N49" s="44"/>
      <c r="O49" s="44"/>
    </row>
    <row r="50" spans="1:15" x14ac:dyDescent="0.2">
      <c r="A50" s="43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1:15" x14ac:dyDescent="0.2">
      <c r="A51" s="43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</row>
    <row r="52" spans="1:15" x14ac:dyDescent="0.2">
      <c r="A52" s="43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</row>
    <row r="59" spans="1:15" x14ac:dyDescent="0.2">
      <c r="G59" s="54"/>
      <c r="H59" s="54"/>
      <c r="K59" s="55"/>
      <c r="L59" s="55"/>
      <c r="M59" s="55"/>
      <c r="N59" s="55"/>
      <c r="O59" s="55"/>
    </row>
    <row r="60" spans="1:15" x14ac:dyDescent="0.2">
      <c r="K60" s="55"/>
      <c r="L60" s="55"/>
      <c r="M60" s="55"/>
      <c r="N60" s="55"/>
      <c r="O60" s="55"/>
    </row>
    <row r="61" spans="1:15" x14ac:dyDescent="0.2">
      <c r="K61" s="55"/>
      <c r="L61" s="55"/>
      <c r="M61" s="55"/>
      <c r="N61" s="55"/>
      <c r="O61" s="55"/>
    </row>
    <row r="62" spans="1:15" x14ac:dyDescent="0.2">
      <c r="K62" s="55"/>
      <c r="L62" s="55"/>
      <c r="M62" s="55"/>
      <c r="N62" s="55"/>
      <c r="O62" s="55"/>
    </row>
    <row r="63" spans="1:15" x14ac:dyDescent="0.2">
      <c r="G63" s="1"/>
      <c r="K63" s="55"/>
      <c r="L63" s="55"/>
      <c r="M63" s="55"/>
      <c r="N63" s="55"/>
      <c r="O63" s="55"/>
    </row>
    <row r="64" spans="1:15" x14ac:dyDescent="0.2">
      <c r="G64" s="54"/>
      <c r="K64" s="55"/>
      <c r="L64" s="55"/>
      <c r="M64" s="55"/>
      <c r="N64" s="55"/>
      <c r="O64" s="55"/>
    </row>
    <row r="65" spans="7:19" x14ac:dyDescent="0.2">
      <c r="G65" s="54"/>
      <c r="K65" s="55"/>
      <c r="L65" s="55"/>
      <c r="M65" s="55"/>
      <c r="N65" s="55"/>
      <c r="O65" s="55"/>
    </row>
    <row r="66" spans="7:19" x14ac:dyDescent="0.2">
      <c r="K66" s="55"/>
      <c r="L66" s="55"/>
      <c r="M66" s="55"/>
      <c r="N66" s="55"/>
      <c r="O66" s="55"/>
    </row>
    <row r="67" spans="7:19" x14ac:dyDescent="0.2">
      <c r="G67" s="54"/>
      <c r="H67" s="54"/>
      <c r="I67" s="54"/>
      <c r="K67" s="55"/>
      <c r="L67" s="55"/>
      <c r="M67" s="55"/>
      <c r="N67" s="55"/>
      <c r="O67" s="55"/>
    </row>
    <row r="68" spans="7:19" x14ac:dyDescent="0.2">
      <c r="H68" s="23"/>
      <c r="I68" s="23"/>
      <c r="K68" s="55"/>
      <c r="L68" s="55"/>
      <c r="M68" s="55"/>
      <c r="N68" s="55"/>
      <c r="O68" s="55"/>
      <c r="Q68" s="56"/>
      <c r="R68" s="56"/>
      <c r="S68" s="23"/>
    </row>
    <row r="69" spans="7:19" x14ac:dyDescent="0.2">
      <c r="H69" s="23"/>
      <c r="I69" s="23"/>
      <c r="K69" s="55"/>
      <c r="L69" s="55"/>
      <c r="M69" s="55"/>
      <c r="N69" s="55"/>
      <c r="O69" s="55"/>
      <c r="Q69" s="56"/>
      <c r="R69" s="56"/>
      <c r="S69" s="23"/>
    </row>
    <row r="70" spans="7:19" x14ac:dyDescent="0.2">
      <c r="H70" s="23"/>
      <c r="I70" s="23"/>
      <c r="K70" s="55"/>
      <c r="L70" s="55"/>
      <c r="M70" s="55"/>
      <c r="N70" s="55"/>
      <c r="O70" s="55"/>
      <c r="P70" s="45"/>
      <c r="Q70" s="56"/>
      <c r="R70" s="56"/>
      <c r="S70" s="23"/>
    </row>
  </sheetData>
  <printOptions horizontalCentered="1"/>
  <pageMargins left="0.47" right="0.46" top="0.39" bottom="0.4" header="0.35433070866141736" footer="0.35"/>
  <pageSetup paperSize="8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I58"/>
  <sheetViews>
    <sheetView tabSelected="1" topLeftCell="A16" workbookViewId="0">
      <selection activeCell="H21" sqref="H21"/>
    </sheetView>
  </sheetViews>
  <sheetFormatPr defaultColWidth="8.85546875" defaultRowHeight="12.75" x14ac:dyDescent="0.2"/>
  <cols>
    <col min="8" max="8" width="10.140625" bestFit="1" customWidth="1"/>
  </cols>
  <sheetData>
    <row r="13" spans="2:8" ht="20.25" x14ac:dyDescent="0.3">
      <c r="C13" s="57"/>
      <c r="D13" s="44"/>
      <c r="E13" s="68">
        <v>1</v>
      </c>
      <c r="H13" s="71">
        <v>2</v>
      </c>
    </row>
    <row r="16" spans="2:8" x14ac:dyDescent="0.2">
      <c r="B16" s="61" t="s">
        <v>47</v>
      </c>
      <c r="C16" s="61"/>
      <c r="D16" s="61"/>
      <c r="E16" s="69">
        <v>120</v>
      </c>
      <c r="F16" s="67" t="s">
        <v>57</v>
      </c>
      <c r="G16" s="44"/>
      <c r="H16" s="72">
        <f>E16</f>
        <v>120</v>
      </c>
    </row>
    <row r="17" spans="2:9" x14ac:dyDescent="0.2">
      <c r="H17" s="75"/>
    </row>
    <row r="18" spans="2:9" x14ac:dyDescent="0.2">
      <c r="B18" s="61" t="s">
        <v>48</v>
      </c>
      <c r="C18" s="61"/>
      <c r="D18" s="61"/>
      <c r="E18" s="70">
        <f>E16*2.7</f>
        <v>324</v>
      </c>
      <c r="F18" s="44"/>
      <c r="G18" s="44"/>
      <c r="H18" s="73">
        <f>E18</f>
        <v>324</v>
      </c>
    </row>
    <row r="19" spans="2:9" x14ac:dyDescent="0.2">
      <c r="E19" s="65"/>
    </row>
    <row r="20" spans="2:9" x14ac:dyDescent="0.2">
      <c r="B20" s="61" t="s">
        <v>49</v>
      </c>
      <c r="C20" s="61"/>
      <c r="D20" s="61"/>
      <c r="E20" s="69">
        <v>24</v>
      </c>
      <c r="F20" s="44" t="s">
        <v>57</v>
      </c>
      <c r="G20" s="44"/>
      <c r="H20" s="72">
        <v>22</v>
      </c>
      <c r="I20" t="s">
        <v>57</v>
      </c>
    </row>
    <row r="22" spans="2:9" x14ac:dyDescent="0.2">
      <c r="B22" s="61" t="s">
        <v>53</v>
      </c>
      <c r="C22" s="61"/>
      <c r="D22" s="61"/>
      <c r="E22" s="69">
        <v>0.22</v>
      </c>
      <c r="F22" s="44" t="s">
        <v>58</v>
      </c>
      <c r="G22" s="44"/>
      <c r="H22" s="72">
        <f>E22</f>
        <v>0.22</v>
      </c>
    </row>
    <row r="27" spans="2:9" ht="15" x14ac:dyDescent="0.2">
      <c r="B27" s="63"/>
      <c r="C27" s="44"/>
      <c r="D27" s="44"/>
    </row>
    <row r="29" spans="2:9" ht="15" x14ac:dyDescent="0.2">
      <c r="B29" s="60" t="s">
        <v>50</v>
      </c>
      <c r="C29" s="59"/>
      <c r="D29" s="59"/>
      <c r="H29" s="58"/>
    </row>
    <row r="31" spans="2:9" x14ac:dyDescent="0.2">
      <c r="B31" s="65" t="s">
        <v>40</v>
      </c>
      <c r="H31" s="64">
        <f>calcoli!E26</f>
        <v>17905.406400000003</v>
      </c>
    </row>
    <row r="32" spans="2:9" x14ac:dyDescent="0.2">
      <c r="H32" s="58"/>
    </row>
    <row r="33" spans="2:9" x14ac:dyDescent="0.2">
      <c r="B33" s="65" t="s">
        <v>41</v>
      </c>
      <c r="H33" s="64">
        <f>calcoli!E28</f>
        <v>6886.6947692307704</v>
      </c>
    </row>
    <row r="35" spans="2:9" x14ac:dyDescent="0.2">
      <c r="B35" s="65" t="s">
        <v>54</v>
      </c>
      <c r="H35" s="66">
        <f>(H33*E22)</f>
        <v>1515.0728492307694</v>
      </c>
      <c r="I35" t="s">
        <v>55</v>
      </c>
    </row>
    <row r="37" spans="2:9" ht="15" x14ac:dyDescent="0.2">
      <c r="B37" s="60" t="s">
        <v>51</v>
      </c>
      <c r="C37" s="59"/>
      <c r="D37" s="59"/>
    </row>
    <row r="39" spans="2:9" x14ac:dyDescent="0.2">
      <c r="B39" s="75" t="s">
        <v>40</v>
      </c>
      <c r="H39" s="76">
        <f>calcoli!E37+calcoli!E36+Foglio1!E36</f>
        <v>15641.035200000006</v>
      </c>
    </row>
    <row r="41" spans="2:9" x14ac:dyDescent="0.2">
      <c r="B41" s="75" t="s">
        <v>41</v>
      </c>
      <c r="H41" s="76">
        <f>calcoli!E38</f>
        <v>6015.7827692307701</v>
      </c>
    </row>
    <row r="43" spans="2:9" x14ac:dyDescent="0.2">
      <c r="B43" s="75" t="s">
        <v>54</v>
      </c>
      <c r="H43" s="77">
        <f>(H41*E22)</f>
        <v>1323.4722092307695</v>
      </c>
      <c r="I43" t="s">
        <v>55</v>
      </c>
    </row>
    <row r="45" spans="2:9" ht="15" x14ac:dyDescent="0.2">
      <c r="B45" s="60" t="s">
        <v>43</v>
      </c>
      <c r="C45" s="59"/>
      <c r="D45" s="59"/>
    </row>
    <row r="47" spans="2:9" x14ac:dyDescent="0.2">
      <c r="B47" t="s">
        <v>44</v>
      </c>
      <c r="H47" s="58">
        <f>calcoli!E44</f>
        <v>-2264.3711999999978</v>
      </c>
      <c r="I47" t="s">
        <v>52</v>
      </c>
    </row>
    <row r="48" spans="2:9" x14ac:dyDescent="0.2">
      <c r="H48" s="62">
        <f>calcoli!E45</f>
        <v>-0.12646298829609348</v>
      </c>
    </row>
    <row r="49" spans="2:9" x14ac:dyDescent="0.2">
      <c r="H49" s="58"/>
    </row>
    <row r="50" spans="2:9" x14ac:dyDescent="0.2">
      <c r="H50" s="62"/>
      <c r="I50" s="58"/>
    </row>
    <row r="51" spans="2:9" x14ac:dyDescent="0.2">
      <c r="B51" t="s">
        <v>46</v>
      </c>
      <c r="H51" s="58">
        <f>calcoli!E48</f>
        <v>-870.91200000000026</v>
      </c>
      <c r="I51" t="s">
        <v>52</v>
      </c>
    </row>
    <row r="52" spans="2:9" x14ac:dyDescent="0.2">
      <c r="H52" s="74">
        <f>calcoli!E49</f>
        <v>-0.12646298829609365</v>
      </c>
    </row>
    <row r="53" spans="2:9" x14ac:dyDescent="0.2">
      <c r="H53" s="62"/>
    </row>
    <row r="55" spans="2:9" ht="15" x14ac:dyDescent="0.2">
      <c r="B55" s="60" t="s">
        <v>56</v>
      </c>
      <c r="C55" s="59"/>
      <c r="D55" s="59"/>
      <c r="H55" s="23">
        <f>(H35-H43)</f>
        <v>191.60063999999988</v>
      </c>
      <c r="I55" t="s">
        <v>55</v>
      </c>
    </row>
    <row r="58" spans="2:9" x14ac:dyDescent="0.2">
      <c r="B58" s="59" t="s">
        <v>59</v>
      </c>
      <c r="C58" s="59"/>
      <c r="D58" s="59"/>
      <c r="H58" s="20">
        <f>H55/(E20-H20)</f>
        <v>95.800319999999942</v>
      </c>
      <c r="I58" t="s">
        <v>60</v>
      </c>
    </row>
  </sheetData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calcoli</vt:lpstr>
      <vt:lpstr>Foglio1</vt:lpstr>
      <vt:lpstr>calcoli!Area_stampa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</dc:creator>
  <cp:lastModifiedBy>Paola</cp:lastModifiedBy>
  <cp:revision/>
  <dcterms:created xsi:type="dcterms:W3CDTF">2016-12-03T09:56:16Z</dcterms:created>
  <dcterms:modified xsi:type="dcterms:W3CDTF">2017-03-24T06:21:05Z</dcterms:modified>
</cp:coreProperties>
</file>